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9440" windowHeight="9990" firstSheet="3" activeTab="5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8" i="4"/>
  <c r="P38"/>
  <c r="O38"/>
  <c r="N38"/>
  <c r="M38"/>
  <c r="L38"/>
  <c r="K38"/>
  <c r="J38"/>
  <c r="I38"/>
  <c r="H38"/>
  <c r="G38"/>
  <c r="F38"/>
  <c r="E38"/>
  <c r="D38"/>
  <c r="T37"/>
  <c r="P37"/>
  <c r="O37"/>
  <c r="N37"/>
  <c r="M37"/>
  <c r="L37"/>
  <c r="K37"/>
  <c r="J37"/>
  <c r="I37"/>
  <c r="H37"/>
  <c r="G37"/>
  <c r="F37"/>
  <c r="E37"/>
  <c r="D37"/>
  <c r="O36"/>
  <c r="M36"/>
  <c r="L36"/>
  <c r="I36"/>
  <c r="O35"/>
  <c r="M35"/>
  <c r="L35"/>
  <c r="I35"/>
  <c r="Q34"/>
  <c r="O34"/>
  <c r="M34"/>
  <c r="L34"/>
  <c r="I34"/>
  <c r="Q33"/>
  <c r="O33"/>
  <c r="M33"/>
  <c r="L33"/>
  <c r="I33"/>
  <c r="O32"/>
  <c r="M32"/>
  <c r="L32"/>
  <c r="I32"/>
  <c r="O30"/>
  <c r="M30"/>
  <c r="L30"/>
  <c r="I30"/>
  <c r="O29"/>
  <c r="M29"/>
  <c r="L29"/>
  <c r="I29"/>
  <c r="O28"/>
  <c r="M28"/>
  <c r="L28"/>
  <c r="I28"/>
  <c r="Q26"/>
  <c r="O26"/>
  <c r="M26"/>
  <c r="L26"/>
  <c r="I26"/>
  <c r="O25"/>
  <c r="M25"/>
  <c r="L25"/>
  <c r="I25"/>
  <c r="O24"/>
  <c r="M24"/>
  <c r="L24"/>
  <c r="I24"/>
  <c r="T22"/>
  <c r="S22"/>
  <c r="R22"/>
  <c r="P22"/>
  <c r="O22"/>
  <c r="N22"/>
  <c r="M22"/>
  <c r="L22"/>
  <c r="K22"/>
  <c r="J22"/>
  <c r="I22"/>
  <c r="H22"/>
  <c r="G22"/>
  <c r="F22"/>
  <c r="E22"/>
  <c r="D22"/>
  <c r="O21"/>
  <c r="M21"/>
  <c r="L21"/>
  <c r="I21"/>
  <c r="T20"/>
  <c r="P20"/>
  <c r="O20"/>
  <c r="N20"/>
  <c r="M20"/>
  <c r="L20"/>
  <c r="K20"/>
  <c r="J20"/>
  <c r="I20"/>
  <c r="H20"/>
  <c r="G20"/>
  <c r="F20"/>
  <c r="E20"/>
  <c r="D20"/>
  <c r="O18"/>
  <c r="M18"/>
  <c r="L18"/>
  <c r="I18"/>
  <c r="O17"/>
  <c r="M17"/>
  <c r="L17"/>
  <c r="I17"/>
  <c r="Q16"/>
  <c r="O16"/>
  <c r="M16"/>
  <c r="L16"/>
  <c r="I16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Q10"/>
  <c r="O10"/>
  <c r="M10"/>
  <c r="L10"/>
  <c r="I10"/>
  <c r="Q9"/>
  <c r="O9"/>
  <c r="M9"/>
  <c r="L9"/>
  <c r="I9"/>
  <c r="O8"/>
  <c r="M8"/>
  <c r="L8"/>
  <c r="I8"/>
  <c r="T29" i="3"/>
  <c r="S29"/>
  <c r="R29"/>
  <c r="P29"/>
  <c r="O29"/>
  <c r="N29"/>
  <c r="M29"/>
  <c r="L29"/>
  <c r="K29"/>
  <c r="J29"/>
  <c r="I29"/>
  <c r="H29"/>
  <c r="G29"/>
  <c r="F29"/>
  <c r="E29"/>
  <c r="D29"/>
  <c r="T28"/>
  <c r="S28"/>
  <c r="R28"/>
  <c r="P28"/>
  <c r="O28"/>
  <c r="N28"/>
  <c r="M28"/>
  <c r="L28"/>
  <c r="K28"/>
  <c r="J28"/>
  <c r="I28"/>
  <c r="H28"/>
  <c r="G28"/>
  <c r="F28"/>
  <c r="E28"/>
  <c r="D28"/>
  <c r="O26"/>
  <c r="M26"/>
  <c r="L26"/>
  <c r="I26"/>
  <c r="O24"/>
  <c r="M24"/>
  <c r="L24"/>
  <c r="I24"/>
  <c r="O22"/>
  <c r="M22"/>
  <c r="L22"/>
  <c r="I22"/>
  <c r="O21"/>
  <c r="M21"/>
  <c r="L21"/>
  <c r="I21"/>
  <c r="O20"/>
  <c r="M20"/>
  <c r="L20"/>
  <c r="I20"/>
  <c r="T18"/>
  <c r="S18"/>
  <c r="R18"/>
  <c r="P18"/>
  <c r="O18"/>
  <c r="N18"/>
  <c r="M18"/>
  <c r="L18"/>
  <c r="K18"/>
  <c r="J18"/>
  <c r="I18"/>
  <c r="H18"/>
  <c r="G18"/>
  <c r="F18"/>
  <c r="E18"/>
  <c r="D18"/>
  <c r="O17"/>
  <c r="M17"/>
  <c r="L17"/>
  <c r="I17"/>
  <c r="O16"/>
  <c r="M16"/>
  <c r="L16"/>
  <c r="I16"/>
  <c r="O15"/>
  <c r="M15"/>
  <c r="L15"/>
  <c r="I15"/>
  <c r="S14"/>
  <c r="Q14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<sst xmlns="http://schemas.openxmlformats.org/spreadsheetml/2006/main" count="362" uniqueCount="165">
  <si>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</si>
  <si>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</si>
  <si>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</si>
  <si>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</si>
  <si>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Security:530705,,EQUITY SHARES  </t>
  </si>
  <si>
    <t>3.</t>
  </si>
  <si>
    <t>Share Holding Pattern Filed under: Reg. 31(1)(a)/Reg.31(1)(b)/Reg.31(1)(c)</t>
  </si>
  <si>
    <t>a. if under 31(1)(b) then indicate the report for quarter ending 31/12/2016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</si>
  <si>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</si>
  <si>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</si>
  <si>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</si>
  <si>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</si>
  <si>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</si>
  <si>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</si>
  <si>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</si>
  <si>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</si>
  <si>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</si>
  <si>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</si>
  <si>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</si>
  <si>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</si>
  <si>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</si>
  <si>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</si>
  <si>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</si>
  <si>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</si>
  <si>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</si>
  <si>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</si>
  <si>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</si>
  <si>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</si>
  <si>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</si>
  <si>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</si>
  <si>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</si>
  <si>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</si>
  <si>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</si>
  <si>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</si>
  <si>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</si>
  <si>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</si>
  <si>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</si>
  <si>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</si>
  <si>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</si>
  <si>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</si>
  <si>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</si>
  <si>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</si>
  <si>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</si>
  <si>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</si>
  <si>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</si>
  <si>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</si>
  <si>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</si>
  <si>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</si>
  <si>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</si>
  <si>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</si>
  <si>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</si>
  <si>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</si>
  <si>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</si>
  <si>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</si>
  <si>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</si>
  <si>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</si>
  <si>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</si>
  <si>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</si>
  <si>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</si>
  <si>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</si>
  <si>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</si>
  <si>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</si>
  <si>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</si>
  <si>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</si>
  <si>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</si>
  <si>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</si>
  <si>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</si>
  <si>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</si>
  <si>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</si>
  <si>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</si>
  <si>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</si>
  <si>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</si>
  <si>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</si>
  <si>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</si>
  <si>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</si>
  <si>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</si>
  <si>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</si>
  <si>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</si>
  <si>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</si>
  <si>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</si>
  <si>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</si>
  <si>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</si>
  <si>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</si>
  <si>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</si>
  <si>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</si>
  <si>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</si>
  <si>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</si>
  <si>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</si>
  <si>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</si>
  <si>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VIRENDER KUMAR GUPTA                                                                                                                                  </t>
  </si>
  <si>
    <t xml:space="preserve">                              </t>
  </si>
  <si>
    <t xml:space="preserve">ANITA GUPTA                                                                                                                                           </t>
  </si>
  <si>
    <t xml:space="preserve">AABPG0811A                    </t>
  </si>
  <si>
    <t xml:space="preserve">D K GUPTA                                                                                                                                             </t>
  </si>
  <si>
    <t xml:space="preserve">AACPG1405F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</si>
  <si>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</si>
  <si>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</si>
  <si>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</si>
  <si>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</si>
  <si>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</si>
  <si>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</si>
  <si>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</si>
  <si>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</si>
  <si>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</si>
  <si>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</si>
  <si>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</si>
  <si>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</si>
  <si>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</si>
  <si>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</si>
  <si>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</si>
  <si>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</si>
  <si>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</si>
  <si>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</si>
  <si>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</si>
  <si>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</si>
  <si>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</si>
  <si>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</si>
  <si>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</si>
  <si>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</si>
  <si>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</si>
  <si>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</si>
  <si>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CREDIT CAPITAL INVESTMENT TRUST COMPANY LTD -A/C                                                                                                      </t>
  </si>
  <si>
    <t xml:space="preserve">JM FINANCIAL MUTUAL FUND - EQUITY FUND      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</si>
  <si>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</si>
  <si>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</si>
  <si>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</si>
  <si>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</si>
  <si>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</si>
  <si>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</si>
  <si>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</si>
  <si>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</si>
  <si>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</si>
  <si>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</si>
  <si>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</si>
  <si>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</si>
  <si>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</si>
  <si>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</si>
  <si>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</si>
  <si>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</si>
  <si>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</si>
  <si>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</si>
  <si>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</si>
  <si>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</si>
  <si>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</si>
  <si>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</si>
  <si>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</si>
  <si>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</si>
  <si>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</si>
  <si>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</si>
  <si>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</si>
  <si>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SATELLITE INVESTMENTS LTD                                                                                                                             </t>
  </si>
  <si>
    <t xml:space="preserve">CLEARING MEMBERS                                  </t>
  </si>
  <si>
    <t xml:space="preserve">BODIES CORPORATES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</si>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</sst>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2" sqref="A2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15" t="s">
        <v>0</v>
      </c>
      <c r="B1" s="15"/>
      <c r="C1" s="15"/>
      <c r="D1" s="15"/>
    </row>
    <row r="3" spans="1:4">
      <c r="A3" s="1" t="s">
        <v>1</v>
      </c>
      <c r="B3" t="s">
        <v>2</v>
      </c>
    </row>
    <row r="4" spans="1:4">
      <c r="A4" s="1" t="s">
        <v>3</v>
      </c>
      <c r="B4" t="s">
        <v>4</v>
      </c>
    </row>
    <row r="5" spans="1:4">
      <c r="A5" s="1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1" t="s">
        <v>9</v>
      </c>
      <c r="B8" t="s">
        <v>10</v>
      </c>
    </row>
    <row r="9" spans="1:4">
      <c r="A9" s="2"/>
      <c r="B9" s="2" t="s">
        <v>11</v>
      </c>
      <c r="C9" s="2" t="s">
        <v>12</v>
      </c>
      <c r="D9" s="2" t="s">
        <v>13</v>
      </c>
    </row>
    <row r="10" spans="1:4">
      <c r="A10" s="3" t="s">
        <v>14</v>
      </c>
      <c r="B10" s="2" t="s">
        <v>15</v>
      </c>
      <c r="C10" s="2"/>
      <c r="D10" s="2"/>
    </row>
    <row r="11" spans="1:4">
      <c r="A11" s="3" t="s">
        <v>16</v>
      </c>
      <c r="B11" s="2" t="s">
        <v>17</v>
      </c>
      <c r="C11" s="2"/>
      <c r="D11" s="2"/>
    </row>
    <row r="12" spans="1:4">
      <c r="A12" s="3" t="s">
        <v>18</v>
      </c>
      <c r="B12" s="2" t="s">
        <v>19</v>
      </c>
      <c r="C12" s="2"/>
      <c r="D12" s="2"/>
    </row>
    <row r="13" spans="1:4">
      <c r="A13" s="3" t="s">
        <v>20</v>
      </c>
      <c r="B13" s="2" t="s">
        <v>21</v>
      </c>
      <c r="C13" s="2"/>
      <c r="D13" s="2"/>
    </row>
    <row r="14" spans="1:4">
      <c r="A14" s="3" t="s">
        <v>22</v>
      </c>
      <c r="B14" s="2" t="s">
        <v>23</v>
      </c>
      <c r="C14" s="2"/>
      <c r="D14" s="2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1" t="s">
        <v>29</v>
      </c>
      <c r="B24" t="s">
        <v>30</v>
      </c>
    </row>
    <row r="25" spans="1:2" s="4" customFormat="1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sqref="A1:D1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6"/>
      <c r="B1" s="16"/>
      <c r="C1" s="16"/>
      <c r="D1" s="16"/>
    </row>
    <row r="2" spans="1:19" s="5" customFormat="1" ht="15.75">
      <c r="A2" s="5" t="s">
        <v>32</v>
      </c>
    </row>
    <row r="4" spans="1:19" s="4" customFormat="1" ht="75" customHeight="1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17" t="s">
        <v>40</v>
      </c>
      <c r="J4" s="17"/>
      <c r="K4" s="17"/>
      <c r="L4" s="17"/>
      <c r="M4" s="6" t="s">
        <v>41</v>
      </c>
      <c r="N4" s="6" t="s">
        <v>42</v>
      </c>
      <c r="O4" s="17" t="s">
        <v>43</v>
      </c>
      <c r="P4" s="17"/>
      <c r="Q4" s="17" t="s">
        <v>44</v>
      </c>
      <c r="R4" s="17"/>
      <c r="S4" s="6" t="s">
        <v>45</v>
      </c>
    </row>
    <row r="5" spans="1:19" s="4" customFormat="1" ht="30" customHeight="1">
      <c r="A5" s="8"/>
      <c r="B5" s="8"/>
      <c r="C5" s="8"/>
      <c r="D5" s="8"/>
      <c r="E5" s="8"/>
      <c r="F5" s="8"/>
      <c r="G5" s="8"/>
      <c r="H5" s="8"/>
      <c r="I5" s="18" t="s">
        <v>46</v>
      </c>
      <c r="J5" s="18"/>
      <c r="K5" s="18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19" t="s">
        <v>61</v>
      </c>
      <c r="J7" s="19"/>
      <c r="K7" s="19"/>
      <c r="L7" s="19"/>
      <c r="M7" s="9" t="s">
        <v>62</v>
      </c>
      <c r="N7" s="9" t="s">
        <v>63</v>
      </c>
      <c r="O7" s="19" t="s">
        <v>64</v>
      </c>
      <c r="P7" s="19"/>
      <c r="Q7" s="19" t="s">
        <v>65</v>
      </c>
      <c r="R7" s="19"/>
      <c r="S7" s="9" t="s">
        <v>66</v>
      </c>
    </row>
    <row r="8" spans="1:19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2" t="s">
        <v>67</v>
      </c>
      <c r="B9" s="2" t="s">
        <v>68</v>
      </c>
      <c r="C9" s="2">
        <v>6</v>
      </c>
      <c r="D9" s="2">
        <v>2514399</v>
      </c>
      <c r="E9" s="2">
        <v>0</v>
      </c>
      <c r="F9" s="2">
        <v>0</v>
      </c>
      <c r="G9" s="2">
        <v>2514399</v>
      </c>
      <c r="H9" s="10">
        <f>SUM(G9/6000000*100)</f>
        <v>41.906649999999999</v>
      </c>
      <c r="I9" s="2">
        <v>2514399</v>
      </c>
      <c r="J9" s="2">
        <v>0</v>
      </c>
      <c r="K9" s="2">
        <v>2514399</v>
      </c>
      <c r="L9" s="10">
        <f>SUM(K9/6000000*100)</f>
        <v>41.906649999999999</v>
      </c>
      <c r="M9" s="2">
        <v>0</v>
      </c>
      <c r="N9" s="10">
        <f>SUM((G9+M9)/6000000*100)</f>
        <v>41.906649999999999</v>
      </c>
      <c r="O9" s="2">
        <v>0</v>
      </c>
      <c r="P9" s="10">
        <f>SUM(O9/2514399*100)</f>
        <v>0</v>
      </c>
      <c r="Q9" s="2">
        <v>0</v>
      </c>
      <c r="R9" s="10">
        <f>SUM(Q9/2514399*100)</f>
        <v>0</v>
      </c>
      <c r="S9" s="2">
        <v>2484199</v>
      </c>
    </row>
    <row r="10" spans="1:19">
      <c r="A10" s="2" t="s">
        <v>69</v>
      </c>
      <c r="B10" s="2" t="s">
        <v>70</v>
      </c>
      <c r="C10" s="2">
        <v>1950</v>
      </c>
      <c r="D10" s="2">
        <v>3485601</v>
      </c>
      <c r="E10" s="2">
        <v>0</v>
      </c>
      <c r="F10" s="2">
        <v>0</v>
      </c>
      <c r="G10" s="2">
        <v>3485601</v>
      </c>
      <c r="H10" s="10">
        <f>SUM(G10/6000000*100)</f>
        <v>58.093350000000001</v>
      </c>
      <c r="I10" s="2">
        <v>3485601</v>
      </c>
      <c r="J10" s="2">
        <v>0</v>
      </c>
      <c r="K10" s="2">
        <v>3485601</v>
      </c>
      <c r="L10" s="10">
        <f>SUM(K10/6000000*100)</f>
        <v>58.093350000000001</v>
      </c>
      <c r="M10" s="2">
        <v>0</v>
      </c>
      <c r="N10" s="10">
        <f>SUM((G10+M10)/6000000*100)</f>
        <v>58.093350000000001</v>
      </c>
      <c r="O10" s="2">
        <v>0</v>
      </c>
      <c r="P10" s="10">
        <f>SUM(O10/3485601*100)</f>
        <v>0</v>
      </c>
      <c r="Q10" s="2" t="s">
        <v>71</v>
      </c>
      <c r="R10" s="2" t="s">
        <v>71</v>
      </c>
      <c r="S10" s="2">
        <v>1467301</v>
      </c>
    </row>
    <row r="11" spans="1:19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>
      <c r="A15" s="8"/>
      <c r="B15" s="8" t="s">
        <v>78</v>
      </c>
      <c r="C15" s="8">
        <f t="shared" ref="C15:O15" si="0">SUM(C9:C13)</f>
        <v>1956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3951500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>
      <selection activeCell="A3" sqref="A3:T29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79</v>
      </c>
    </row>
    <row r="3" spans="1:20" s="4" customFormat="1" ht="13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17" t="s">
        <v>40</v>
      </c>
      <c r="K3" s="17"/>
      <c r="L3" s="17"/>
      <c r="M3" s="17"/>
      <c r="N3" s="6" t="s">
        <v>41</v>
      </c>
      <c r="O3" s="6" t="s">
        <v>84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88</v>
      </c>
      <c r="C8" s="2"/>
      <c r="D8" s="2">
        <v>6</v>
      </c>
      <c r="E8" s="2">
        <v>2514399</v>
      </c>
      <c r="F8" s="2">
        <v>0</v>
      </c>
      <c r="G8" s="2">
        <v>0</v>
      </c>
      <c r="H8" s="2">
        <v>2514399</v>
      </c>
      <c r="I8" s="10">
        <f t="shared" ref="I8:I17" si="0">SUM(H8/6000000*100)</f>
        <v>41.906649999999999</v>
      </c>
      <c r="J8" s="2">
        <v>2514399</v>
      </c>
      <c r="K8" s="2">
        <v>0</v>
      </c>
      <c r="L8" s="2">
        <f t="shared" ref="L8:L17" si="1">+J8+K8</f>
        <v>2514399</v>
      </c>
      <c r="M8" s="10">
        <f t="shared" ref="M8:M17" si="2">SUM(L8/6000000*100)</f>
        <v>41.906649999999999</v>
      </c>
      <c r="N8" s="2">
        <v>0</v>
      </c>
      <c r="O8" s="10">
        <f t="shared" ref="O8:O17" si="3">SUM((H8+N8)/6000000*100)</f>
        <v>41.906649999999999</v>
      </c>
      <c r="P8" s="2">
        <v>0</v>
      </c>
      <c r="Q8" s="10">
        <v>0</v>
      </c>
      <c r="R8" s="2">
        <v>0</v>
      </c>
      <c r="S8" s="10">
        <v>0</v>
      </c>
      <c r="T8" s="2">
        <v>2484199</v>
      </c>
    </row>
    <row r="9" spans="1:20">
      <c r="A9" s="2"/>
      <c r="B9" s="2" t="s">
        <v>89</v>
      </c>
      <c r="C9" s="2" t="s">
        <v>90</v>
      </c>
      <c r="D9" s="2">
        <v>1</v>
      </c>
      <c r="E9" s="2">
        <v>30200</v>
      </c>
      <c r="F9" s="2">
        <v>0</v>
      </c>
      <c r="G9" s="2">
        <v>0</v>
      </c>
      <c r="H9" s="2">
        <v>30200</v>
      </c>
      <c r="I9" s="10">
        <f t="shared" si="0"/>
        <v>0.5033333333333333</v>
      </c>
      <c r="J9" s="2">
        <v>30200</v>
      </c>
      <c r="K9" s="2">
        <v>0</v>
      </c>
      <c r="L9" s="2">
        <f t="shared" si="1"/>
        <v>30200</v>
      </c>
      <c r="M9" s="10">
        <f t="shared" si="2"/>
        <v>0.5033333333333333</v>
      </c>
      <c r="N9" s="2">
        <v>0</v>
      </c>
      <c r="O9" s="10">
        <f t="shared" si="3"/>
        <v>0.5033333333333333</v>
      </c>
      <c r="P9" s="2">
        <v>0</v>
      </c>
      <c r="Q9" s="10">
        <f t="shared" ref="Q9:Q14" si="4">SUM(P9/H9*100)</f>
        <v>0</v>
      </c>
      <c r="R9" s="2">
        <v>0</v>
      </c>
      <c r="S9" s="10">
        <f t="shared" ref="S9:S14" si="5">SUM(R9/H9*100)</f>
        <v>0</v>
      </c>
      <c r="T9" s="2">
        <v>0</v>
      </c>
    </row>
    <row r="10" spans="1:20">
      <c r="A10" s="2"/>
      <c r="B10" s="2" t="s">
        <v>91</v>
      </c>
      <c r="C10" s="2" t="s">
        <v>92</v>
      </c>
      <c r="D10" s="2">
        <v>1</v>
      </c>
      <c r="E10" s="2">
        <v>15100</v>
      </c>
      <c r="F10" s="2">
        <v>0</v>
      </c>
      <c r="G10" s="2">
        <v>0</v>
      </c>
      <c r="H10" s="2">
        <v>15100</v>
      </c>
      <c r="I10" s="10">
        <f t="shared" si="0"/>
        <v>0.25166666666666665</v>
      </c>
      <c r="J10" s="2">
        <v>15100</v>
      </c>
      <c r="K10" s="2">
        <v>0</v>
      </c>
      <c r="L10" s="2">
        <f t="shared" si="1"/>
        <v>15100</v>
      </c>
      <c r="M10" s="10">
        <f t="shared" si="2"/>
        <v>0.25166666666666665</v>
      </c>
      <c r="N10" s="2">
        <v>0</v>
      </c>
      <c r="O10" s="10">
        <f t="shared" si="3"/>
        <v>0.25166666666666665</v>
      </c>
      <c r="P10" s="2">
        <v>0</v>
      </c>
      <c r="Q10" s="10">
        <f t="shared" si="4"/>
        <v>0</v>
      </c>
      <c r="R10" s="2">
        <v>0</v>
      </c>
      <c r="S10" s="10">
        <f t="shared" si="5"/>
        <v>0</v>
      </c>
      <c r="T10" s="2">
        <v>15100</v>
      </c>
    </row>
    <row r="11" spans="1:20">
      <c r="A11" s="2"/>
      <c r="B11" s="2" t="s">
        <v>93</v>
      </c>
      <c r="C11" s="2" t="s">
        <v>94</v>
      </c>
      <c r="D11" s="2">
        <v>1</v>
      </c>
      <c r="E11" s="2">
        <v>22700</v>
      </c>
      <c r="F11" s="2">
        <v>0</v>
      </c>
      <c r="G11" s="2">
        <v>0</v>
      </c>
      <c r="H11" s="2">
        <v>22700</v>
      </c>
      <c r="I11" s="10">
        <f t="shared" si="0"/>
        <v>0.37833333333333335</v>
      </c>
      <c r="J11" s="2">
        <v>22700</v>
      </c>
      <c r="K11" s="2">
        <v>0</v>
      </c>
      <c r="L11" s="2">
        <f t="shared" si="1"/>
        <v>22700</v>
      </c>
      <c r="M11" s="10">
        <f t="shared" si="2"/>
        <v>0.37833333333333335</v>
      </c>
      <c r="N11" s="2">
        <v>0</v>
      </c>
      <c r="O11" s="10">
        <f t="shared" si="3"/>
        <v>0.37833333333333335</v>
      </c>
      <c r="P11" s="2">
        <v>0</v>
      </c>
      <c r="Q11" s="10">
        <f t="shared" si="4"/>
        <v>0</v>
      </c>
      <c r="R11" s="2">
        <v>0</v>
      </c>
      <c r="S11" s="10">
        <f t="shared" si="5"/>
        <v>0</v>
      </c>
      <c r="T11" s="2">
        <v>22700</v>
      </c>
    </row>
    <row r="12" spans="1:20">
      <c r="A12" s="2"/>
      <c r="B12" s="2" t="s">
        <v>95</v>
      </c>
      <c r="C12" s="2" t="s">
        <v>96</v>
      </c>
      <c r="D12" s="2">
        <v>1</v>
      </c>
      <c r="E12" s="2">
        <v>816301</v>
      </c>
      <c r="F12" s="2">
        <v>0</v>
      </c>
      <c r="G12" s="2">
        <v>0</v>
      </c>
      <c r="H12" s="2">
        <v>816301</v>
      </c>
      <c r="I12" s="10">
        <f t="shared" si="0"/>
        <v>13.605016666666666</v>
      </c>
      <c r="J12" s="2">
        <v>816301</v>
      </c>
      <c r="K12" s="2">
        <v>0</v>
      </c>
      <c r="L12" s="2">
        <f t="shared" si="1"/>
        <v>816301</v>
      </c>
      <c r="M12" s="10">
        <f t="shared" si="2"/>
        <v>13.605016666666666</v>
      </c>
      <c r="N12" s="2">
        <v>0</v>
      </c>
      <c r="O12" s="10">
        <f t="shared" si="3"/>
        <v>13.605016666666666</v>
      </c>
      <c r="P12" s="2">
        <v>0</v>
      </c>
      <c r="Q12" s="10">
        <f t="shared" si="4"/>
        <v>0</v>
      </c>
      <c r="R12" s="2">
        <v>0</v>
      </c>
      <c r="S12" s="10">
        <f t="shared" si="5"/>
        <v>0</v>
      </c>
      <c r="T12" s="2">
        <v>816301</v>
      </c>
    </row>
    <row r="13" spans="1:20">
      <c r="A13" s="2"/>
      <c r="B13" s="2" t="s">
        <v>97</v>
      </c>
      <c r="C13" s="2" t="s">
        <v>98</v>
      </c>
      <c r="D13" s="2">
        <v>1</v>
      </c>
      <c r="E13" s="2">
        <v>811102</v>
      </c>
      <c r="F13" s="2">
        <v>0</v>
      </c>
      <c r="G13" s="2">
        <v>0</v>
      </c>
      <c r="H13" s="2">
        <v>811102</v>
      </c>
      <c r="I13" s="10">
        <f t="shared" si="0"/>
        <v>13.518366666666667</v>
      </c>
      <c r="J13" s="2">
        <v>811102</v>
      </c>
      <c r="K13" s="2">
        <v>0</v>
      </c>
      <c r="L13" s="2">
        <f t="shared" si="1"/>
        <v>811102</v>
      </c>
      <c r="M13" s="10">
        <f t="shared" si="2"/>
        <v>13.518366666666667</v>
      </c>
      <c r="N13" s="2">
        <v>0</v>
      </c>
      <c r="O13" s="10">
        <f t="shared" si="3"/>
        <v>13.518366666666667</v>
      </c>
      <c r="P13" s="2">
        <v>0</v>
      </c>
      <c r="Q13" s="10">
        <f t="shared" si="4"/>
        <v>0</v>
      </c>
      <c r="R13" s="2">
        <v>0</v>
      </c>
      <c r="S13" s="10">
        <f t="shared" si="5"/>
        <v>0</v>
      </c>
      <c r="T13" s="2">
        <v>811102</v>
      </c>
    </row>
    <row r="14" spans="1:20">
      <c r="A14" s="2"/>
      <c r="B14" s="2" t="s">
        <v>99</v>
      </c>
      <c r="C14" s="2" t="s">
        <v>100</v>
      </c>
      <c r="D14" s="2">
        <v>1</v>
      </c>
      <c r="E14" s="2">
        <v>818996</v>
      </c>
      <c r="F14" s="2">
        <v>0</v>
      </c>
      <c r="G14" s="2">
        <v>0</v>
      </c>
      <c r="H14" s="2">
        <v>818996</v>
      </c>
      <c r="I14" s="10">
        <f t="shared" si="0"/>
        <v>13.649933333333333</v>
      </c>
      <c r="J14" s="2">
        <v>818996</v>
      </c>
      <c r="K14" s="2">
        <v>0</v>
      </c>
      <c r="L14" s="2">
        <f t="shared" si="1"/>
        <v>818996</v>
      </c>
      <c r="M14" s="10">
        <f t="shared" si="2"/>
        <v>13.649933333333333</v>
      </c>
      <c r="N14" s="2">
        <v>0</v>
      </c>
      <c r="O14" s="10">
        <f t="shared" si="3"/>
        <v>13.649933333333333</v>
      </c>
      <c r="P14" s="2">
        <v>0</v>
      </c>
      <c r="Q14" s="10">
        <f t="shared" si="4"/>
        <v>0</v>
      </c>
      <c r="R14" s="2">
        <v>0</v>
      </c>
      <c r="S14" s="10">
        <f t="shared" si="5"/>
        <v>0</v>
      </c>
      <c r="T14" s="2">
        <v>818996</v>
      </c>
    </row>
    <row r="15" spans="1:20">
      <c r="A15" s="2" t="s">
        <v>101</v>
      </c>
      <c r="B15" s="2" t="s">
        <v>102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>
      <c r="A16" s="2" t="s">
        <v>103</v>
      </c>
      <c r="B16" s="2" t="s">
        <v>104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>
      <c r="A17" s="2" t="s">
        <v>105</v>
      </c>
      <c r="B17" s="2" t="s">
        <v>106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s="4" customFormat="1">
      <c r="A18" s="8"/>
      <c r="B18" s="8" t="s">
        <v>107</v>
      </c>
      <c r="C18" s="8"/>
      <c r="D18" s="8">
        <f t="shared" ref="D18:P18" si="6">+D8+D15+D16+D17</f>
        <v>6</v>
      </c>
      <c r="E18" s="8">
        <f t="shared" si="6"/>
        <v>2514399</v>
      </c>
      <c r="F18" s="8">
        <f t="shared" si="6"/>
        <v>0</v>
      </c>
      <c r="G18" s="8">
        <f t="shared" si="6"/>
        <v>0</v>
      </c>
      <c r="H18" s="8">
        <f t="shared" si="6"/>
        <v>2514399</v>
      </c>
      <c r="I18" s="11">
        <f t="shared" si="6"/>
        <v>41.906649999999999</v>
      </c>
      <c r="J18" s="8">
        <f t="shared" si="6"/>
        <v>2514399</v>
      </c>
      <c r="K18" s="8">
        <f t="shared" si="6"/>
        <v>0</v>
      </c>
      <c r="L18" s="8">
        <f t="shared" si="6"/>
        <v>2514399</v>
      </c>
      <c r="M18" s="11">
        <f t="shared" si="6"/>
        <v>41.906649999999999</v>
      </c>
      <c r="N18" s="8">
        <f t="shared" si="6"/>
        <v>0</v>
      </c>
      <c r="O18" s="11">
        <f t="shared" si="6"/>
        <v>41.906649999999999</v>
      </c>
      <c r="P18" s="8">
        <f t="shared" si="6"/>
        <v>0</v>
      </c>
      <c r="Q18" s="11">
        <v>0</v>
      </c>
      <c r="R18" s="8">
        <f>+R8+R15+R16+R17</f>
        <v>0</v>
      </c>
      <c r="S18" s="11">
        <f>SUM(R18/H18*100)</f>
        <v>0</v>
      </c>
      <c r="T18" s="8">
        <f>+T8+T15+T16+T17</f>
        <v>2484199</v>
      </c>
    </row>
    <row r="19" spans="1:20">
      <c r="A19" s="3" t="s">
        <v>108</v>
      </c>
      <c r="B19" s="2" t="s">
        <v>109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" t="s">
        <v>87</v>
      </c>
      <c r="B20" s="2" t="s">
        <v>110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>
      <c r="A21" s="2" t="s">
        <v>101</v>
      </c>
      <c r="B21" s="2" t="s">
        <v>111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>
      <c r="A22" s="2" t="s">
        <v>103</v>
      </c>
      <c r="B22" s="2" t="s">
        <v>112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>SUM(H22/6000000*100)</f>
        <v>0</v>
      </c>
      <c r="J22" s="2">
        <v>0</v>
      </c>
      <c r="K22" s="2">
        <v>0</v>
      </c>
      <c r="L22" s="2">
        <f>+J22+K22</f>
        <v>0</v>
      </c>
      <c r="M22" s="10">
        <f>SUM(L22/6000000*100)</f>
        <v>0</v>
      </c>
      <c r="N22" s="2">
        <v>0</v>
      </c>
      <c r="O22" s="10">
        <f>SUM((H22+N22)/6000000*100)</f>
        <v>0</v>
      </c>
      <c r="P22" s="2">
        <v>0</v>
      </c>
      <c r="Q22" s="10">
        <v>0</v>
      </c>
      <c r="R22" s="2">
        <v>0</v>
      </c>
      <c r="S22" s="10">
        <v>0</v>
      </c>
      <c r="T22" s="2">
        <v>0</v>
      </c>
    </row>
    <row r="23" spans="1:2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2" t="s">
        <v>105</v>
      </c>
      <c r="B24" s="2" t="s">
        <v>113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>SUM(H24/6000000*100)</f>
        <v>0</v>
      </c>
      <c r="J24" s="2">
        <v>0</v>
      </c>
      <c r="K24" s="2">
        <v>0</v>
      </c>
      <c r="L24" s="2">
        <f>+J24+K24</f>
        <v>0</v>
      </c>
      <c r="M24" s="10">
        <f>SUM(L24/6000000*100)</f>
        <v>0</v>
      </c>
      <c r="N24" s="2">
        <v>0</v>
      </c>
      <c r="O24" s="10">
        <f>SUM((H24+N24)/6000000*100)</f>
        <v>0</v>
      </c>
      <c r="P24" s="2">
        <v>0</v>
      </c>
      <c r="Q24" s="10">
        <v>0</v>
      </c>
      <c r="R24" s="2">
        <v>0</v>
      </c>
      <c r="S24" s="10">
        <v>0</v>
      </c>
      <c r="T24" s="2">
        <v>0</v>
      </c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 t="s">
        <v>114</v>
      </c>
      <c r="B26" s="2" t="s">
        <v>115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>
        <v>0</v>
      </c>
      <c r="S26" s="10">
        <v>0</v>
      </c>
      <c r="T26" s="2">
        <v>0</v>
      </c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>
      <c r="A28" s="8"/>
      <c r="B28" s="8" t="s">
        <v>116</v>
      </c>
      <c r="C28" s="8"/>
      <c r="D28" s="8">
        <f t="shared" ref="D28:P28" si="7">+D20+D21+D22+D24+D26</f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11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11">
        <f t="shared" si="7"/>
        <v>0</v>
      </c>
      <c r="N28" s="8">
        <f t="shared" si="7"/>
        <v>0</v>
      </c>
      <c r="O28" s="11">
        <f t="shared" si="7"/>
        <v>0</v>
      </c>
      <c r="P28" s="8">
        <f t="shared" si="7"/>
        <v>0</v>
      </c>
      <c r="Q28" s="11">
        <v>0</v>
      </c>
      <c r="R28" s="8">
        <f>+R20+R21+R22+R24+R26</f>
        <v>0</v>
      </c>
      <c r="S28" s="11">
        <f>+S20+S21+S22+S24+S26</f>
        <v>0</v>
      </c>
      <c r="T28" s="8">
        <f>+T20+T21+T22+T24+T26</f>
        <v>0</v>
      </c>
    </row>
    <row r="29" spans="1:20" s="4" customFormat="1">
      <c r="A29" s="8"/>
      <c r="B29" s="8" t="s">
        <v>117</v>
      </c>
      <c r="C29" s="8"/>
      <c r="D29" s="8">
        <f t="shared" ref="D29:P29" si="8">+(D18+D28)</f>
        <v>6</v>
      </c>
      <c r="E29" s="8">
        <f t="shared" si="8"/>
        <v>2514399</v>
      </c>
      <c r="F29" s="8">
        <f t="shared" si="8"/>
        <v>0</v>
      </c>
      <c r="G29" s="8">
        <f t="shared" si="8"/>
        <v>0</v>
      </c>
      <c r="H29" s="8">
        <f t="shared" si="8"/>
        <v>2514399</v>
      </c>
      <c r="I29" s="11">
        <f t="shared" si="8"/>
        <v>41.906649999999999</v>
      </c>
      <c r="J29" s="8">
        <f t="shared" si="8"/>
        <v>2514399</v>
      </c>
      <c r="K29" s="8">
        <f t="shared" si="8"/>
        <v>0</v>
      </c>
      <c r="L29" s="8">
        <f t="shared" si="8"/>
        <v>2514399</v>
      </c>
      <c r="M29" s="11">
        <f t="shared" si="8"/>
        <v>41.906649999999999</v>
      </c>
      <c r="N29" s="8">
        <f t="shared" si="8"/>
        <v>0</v>
      </c>
      <c r="O29" s="11">
        <f t="shared" si="8"/>
        <v>41.906649999999999</v>
      </c>
      <c r="P29" s="8">
        <f t="shared" si="8"/>
        <v>0</v>
      </c>
      <c r="Q29" s="11">
        <v>0</v>
      </c>
      <c r="R29" s="8">
        <f>+(R18+R28)</f>
        <v>0</v>
      </c>
      <c r="S29" s="11">
        <f>SUM(R29/H29*100)</f>
        <v>0</v>
      </c>
      <c r="T29" s="8">
        <f>+(T18+T28)</f>
        <v>2484199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workbookViewId="0">
      <selection activeCell="A3" sqref="A3:T38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118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120</v>
      </c>
      <c r="C8" s="2"/>
      <c r="D8" s="2">
        <v>5</v>
      </c>
      <c r="E8" s="2">
        <v>600100</v>
      </c>
      <c r="F8" s="2">
        <v>0</v>
      </c>
      <c r="G8" s="2">
        <v>0</v>
      </c>
      <c r="H8" s="2">
        <v>600100</v>
      </c>
      <c r="I8" s="10">
        <f t="shared" ref="I8:I18" si="0">SUM(H8/6000000*100)</f>
        <v>10.001666666666667</v>
      </c>
      <c r="J8" s="2">
        <v>600100</v>
      </c>
      <c r="K8" s="2">
        <v>0</v>
      </c>
      <c r="L8" s="2">
        <f t="shared" ref="L8:L18" si="1">+J8+K8</f>
        <v>600100</v>
      </c>
      <c r="M8" s="10">
        <f t="shared" ref="M8:M18" si="2">SUM(L8/6000000*100)</f>
        <v>10.001666666666667</v>
      </c>
      <c r="N8" s="2">
        <v>0</v>
      </c>
      <c r="O8" s="10">
        <f t="shared" ref="O8:O18" si="3">SUM((H8+N8)/6000000*100)</f>
        <v>10.001666666666667</v>
      </c>
      <c r="P8" s="2">
        <v>0</v>
      </c>
      <c r="Q8" s="10">
        <v>0</v>
      </c>
      <c r="R8" s="2" t="s">
        <v>71</v>
      </c>
      <c r="S8" s="2" t="s">
        <v>71</v>
      </c>
      <c r="T8" s="2">
        <v>255000</v>
      </c>
    </row>
    <row r="9" spans="1:20">
      <c r="A9" s="2"/>
      <c r="B9" s="2" t="s">
        <v>121</v>
      </c>
      <c r="C9" s="2" t="s">
        <v>90</v>
      </c>
      <c r="D9" s="2">
        <v>1</v>
      </c>
      <c r="E9" s="2">
        <v>300000</v>
      </c>
      <c r="F9" s="2">
        <v>0</v>
      </c>
      <c r="G9" s="2">
        <v>0</v>
      </c>
      <c r="H9" s="2">
        <v>300000</v>
      </c>
      <c r="I9" s="10">
        <f t="shared" si="0"/>
        <v>5</v>
      </c>
      <c r="J9" s="2">
        <v>300000</v>
      </c>
      <c r="K9" s="2">
        <v>0</v>
      </c>
      <c r="L9" s="2">
        <f t="shared" si="1"/>
        <v>300000</v>
      </c>
      <c r="M9" s="10">
        <f t="shared" si="2"/>
        <v>5</v>
      </c>
      <c r="N9" s="2">
        <v>0</v>
      </c>
      <c r="O9" s="10">
        <f t="shared" si="3"/>
        <v>5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0</v>
      </c>
    </row>
    <row r="10" spans="1:20">
      <c r="A10" s="2"/>
      <c r="B10" s="2" t="s">
        <v>122</v>
      </c>
      <c r="C10" s="2" t="s">
        <v>123</v>
      </c>
      <c r="D10" s="2">
        <v>2</v>
      </c>
      <c r="E10" s="2">
        <v>255000</v>
      </c>
      <c r="F10" s="2">
        <v>0</v>
      </c>
      <c r="G10" s="2">
        <v>0</v>
      </c>
      <c r="H10" s="2">
        <v>255000</v>
      </c>
      <c r="I10" s="10">
        <f t="shared" si="0"/>
        <v>4.25</v>
      </c>
      <c r="J10" s="2">
        <v>255000</v>
      </c>
      <c r="K10" s="2">
        <v>0</v>
      </c>
      <c r="L10" s="2">
        <f t="shared" si="1"/>
        <v>255000</v>
      </c>
      <c r="M10" s="10">
        <f t="shared" si="2"/>
        <v>4.25</v>
      </c>
      <c r="N10" s="2">
        <v>0</v>
      </c>
      <c r="O10" s="10">
        <f t="shared" si="3"/>
        <v>4.25</v>
      </c>
      <c r="P10" s="2">
        <v>0</v>
      </c>
      <c r="Q10" s="10">
        <f>SUM(P10/H10*100)</f>
        <v>0</v>
      </c>
      <c r="R10" s="2" t="s">
        <v>71</v>
      </c>
      <c r="S10" s="2" t="s">
        <v>71</v>
      </c>
      <c r="T10" s="2">
        <v>255000</v>
      </c>
    </row>
    <row r="11" spans="1:20">
      <c r="A11" s="2" t="s">
        <v>101</v>
      </c>
      <c r="B11" s="2" t="s">
        <v>124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>
      <c r="A12" s="2" t="s">
        <v>103</v>
      </c>
      <c r="B12" s="2" t="s">
        <v>125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>
      <c r="A13" s="2" t="s">
        <v>105</v>
      </c>
      <c r="B13" s="2" t="s">
        <v>126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0">
        <f t="shared" si="0"/>
        <v>0</v>
      </c>
      <c r="J13" s="2">
        <v>0</v>
      </c>
      <c r="K13" s="2">
        <v>0</v>
      </c>
      <c r="L13" s="2">
        <f t="shared" si="1"/>
        <v>0</v>
      </c>
      <c r="M13" s="10">
        <f t="shared" si="2"/>
        <v>0</v>
      </c>
      <c r="N13" s="2">
        <v>0</v>
      </c>
      <c r="O13" s="10">
        <f t="shared" si="3"/>
        <v>0</v>
      </c>
      <c r="P13" s="2">
        <v>0</v>
      </c>
      <c r="Q13" s="10">
        <v>0</v>
      </c>
      <c r="R13" s="2" t="s">
        <v>71</v>
      </c>
      <c r="S13" s="2" t="s">
        <v>71</v>
      </c>
      <c r="T13" s="2">
        <v>0</v>
      </c>
    </row>
    <row r="14" spans="1:20">
      <c r="A14" s="2" t="s">
        <v>114</v>
      </c>
      <c r="B14" s="2" t="s">
        <v>127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0">
        <f t="shared" si="0"/>
        <v>0</v>
      </c>
      <c r="J14" s="2">
        <v>0</v>
      </c>
      <c r="K14" s="2">
        <v>0</v>
      </c>
      <c r="L14" s="2">
        <f t="shared" si="1"/>
        <v>0</v>
      </c>
      <c r="M14" s="10">
        <f t="shared" si="2"/>
        <v>0</v>
      </c>
      <c r="N14" s="2">
        <v>0</v>
      </c>
      <c r="O14" s="10">
        <f t="shared" si="3"/>
        <v>0</v>
      </c>
      <c r="P14" s="2">
        <v>0</v>
      </c>
      <c r="Q14" s="10">
        <v>0</v>
      </c>
      <c r="R14" s="2" t="s">
        <v>71</v>
      </c>
      <c r="S14" s="2" t="s">
        <v>71</v>
      </c>
      <c r="T14" s="2">
        <v>0</v>
      </c>
    </row>
    <row r="15" spans="1:20">
      <c r="A15" s="2" t="s">
        <v>128</v>
      </c>
      <c r="B15" s="2" t="s">
        <v>104</v>
      </c>
      <c r="C15" s="2"/>
      <c r="D15" s="2">
        <v>1</v>
      </c>
      <c r="E15" s="2">
        <v>180000</v>
      </c>
      <c r="F15" s="2">
        <v>0</v>
      </c>
      <c r="G15" s="2">
        <v>0</v>
      </c>
      <c r="H15" s="2">
        <v>180000</v>
      </c>
      <c r="I15" s="10">
        <f t="shared" si="0"/>
        <v>3</v>
      </c>
      <c r="J15" s="2">
        <v>180000</v>
      </c>
      <c r="K15" s="2">
        <v>0</v>
      </c>
      <c r="L15" s="2">
        <f t="shared" si="1"/>
        <v>180000</v>
      </c>
      <c r="M15" s="10">
        <f t="shared" si="2"/>
        <v>3</v>
      </c>
      <c r="N15" s="2">
        <v>0</v>
      </c>
      <c r="O15" s="10">
        <f t="shared" si="3"/>
        <v>3</v>
      </c>
      <c r="P15" s="2">
        <v>0</v>
      </c>
      <c r="Q15" s="10">
        <v>0</v>
      </c>
      <c r="R15" s="2" t="s">
        <v>71</v>
      </c>
      <c r="S15" s="2" t="s">
        <v>71</v>
      </c>
      <c r="T15" s="2">
        <v>180000</v>
      </c>
    </row>
    <row r="16" spans="1:20">
      <c r="A16" s="2"/>
      <c r="B16" s="2" t="s">
        <v>129</v>
      </c>
      <c r="C16" s="2" t="s">
        <v>130</v>
      </c>
      <c r="D16" s="2">
        <v>1</v>
      </c>
      <c r="E16" s="2">
        <v>180000</v>
      </c>
      <c r="F16" s="2">
        <v>0</v>
      </c>
      <c r="G16" s="2">
        <v>0</v>
      </c>
      <c r="H16" s="2">
        <v>180000</v>
      </c>
      <c r="I16" s="10">
        <f t="shared" si="0"/>
        <v>3</v>
      </c>
      <c r="J16" s="2">
        <v>180000</v>
      </c>
      <c r="K16" s="2">
        <v>0</v>
      </c>
      <c r="L16" s="2">
        <f t="shared" si="1"/>
        <v>180000</v>
      </c>
      <c r="M16" s="10">
        <f t="shared" si="2"/>
        <v>3</v>
      </c>
      <c r="N16" s="2">
        <v>0</v>
      </c>
      <c r="O16" s="10">
        <f t="shared" si="3"/>
        <v>3</v>
      </c>
      <c r="P16" s="2">
        <v>0</v>
      </c>
      <c r="Q16" s="10">
        <f>SUM(P16/H16*100)</f>
        <v>0</v>
      </c>
      <c r="R16" s="2" t="s">
        <v>71</v>
      </c>
      <c r="S16" s="2" t="s">
        <v>71</v>
      </c>
      <c r="T16" s="2">
        <v>180000</v>
      </c>
    </row>
    <row r="17" spans="1:20">
      <c r="A17" s="2" t="s">
        <v>131</v>
      </c>
      <c r="B17" s="2" t="s">
        <v>132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71</v>
      </c>
      <c r="S17" s="2" t="s">
        <v>71</v>
      </c>
      <c r="T17" s="2">
        <v>0</v>
      </c>
    </row>
    <row r="18" spans="1:20">
      <c r="A18" s="2" t="s">
        <v>133</v>
      </c>
      <c r="B18" s="2" t="s">
        <v>134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 t="shared" si="0"/>
        <v>0</v>
      </c>
      <c r="J18" s="2">
        <v>0</v>
      </c>
      <c r="K18" s="2">
        <v>0</v>
      </c>
      <c r="L18" s="2">
        <f t="shared" si="1"/>
        <v>0</v>
      </c>
      <c r="M18" s="10">
        <f t="shared" si="2"/>
        <v>0</v>
      </c>
      <c r="N18" s="2">
        <v>0</v>
      </c>
      <c r="O18" s="10">
        <f t="shared" si="3"/>
        <v>0</v>
      </c>
      <c r="P18" s="2">
        <v>0</v>
      </c>
      <c r="Q18" s="10">
        <v>0</v>
      </c>
      <c r="R18" s="2" t="s">
        <v>71</v>
      </c>
      <c r="S18" s="2" t="s">
        <v>71</v>
      </c>
      <c r="T18" s="2">
        <v>0</v>
      </c>
    </row>
    <row r="19" spans="1:20">
      <c r="A19" s="2" t="s">
        <v>135</v>
      </c>
      <c r="B19" s="2" t="s">
        <v>106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4" customFormat="1">
      <c r="A20" s="8"/>
      <c r="B20" s="8" t="s">
        <v>136</v>
      </c>
      <c r="C20" s="8"/>
      <c r="D20" s="8">
        <f t="shared" ref="D20:P20" si="4">+D8+D11+D12+D13+D14+D15+D17+D18</f>
        <v>6</v>
      </c>
      <c r="E20" s="8">
        <f t="shared" si="4"/>
        <v>780100</v>
      </c>
      <c r="F20" s="8">
        <f t="shared" si="4"/>
        <v>0</v>
      </c>
      <c r="G20" s="8">
        <f t="shared" si="4"/>
        <v>0</v>
      </c>
      <c r="H20" s="8">
        <f t="shared" si="4"/>
        <v>780100</v>
      </c>
      <c r="I20" s="11">
        <f t="shared" si="4"/>
        <v>13.001666666666667</v>
      </c>
      <c r="J20" s="8">
        <f t="shared" si="4"/>
        <v>780100</v>
      </c>
      <c r="K20" s="8">
        <f t="shared" si="4"/>
        <v>0</v>
      </c>
      <c r="L20" s="8">
        <f t="shared" si="4"/>
        <v>780100</v>
      </c>
      <c r="M20" s="11">
        <f t="shared" si="4"/>
        <v>13.001666666666667</v>
      </c>
      <c r="N20" s="8">
        <f t="shared" si="4"/>
        <v>0</v>
      </c>
      <c r="O20" s="11">
        <f t="shared" si="4"/>
        <v>13.001666666666667</v>
      </c>
      <c r="P20" s="8">
        <f t="shared" si="4"/>
        <v>0</v>
      </c>
      <c r="Q20" s="11">
        <v>0</v>
      </c>
      <c r="R20" s="8" t="s">
        <v>71</v>
      </c>
      <c r="S20" s="8" t="s">
        <v>71</v>
      </c>
      <c r="T20" s="8">
        <f>+T8+T11+T12+T13+T14+T15+T17+T18</f>
        <v>435000</v>
      </c>
    </row>
    <row r="21" spans="1:20">
      <c r="A21" s="3" t="s">
        <v>108</v>
      </c>
      <c r="B21" s="2" t="s">
        <v>137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 t="s">
        <v>71</v>
      </c>
      <c r="S21" s="2" t="s">
        <v>71</v>
      </c>
      <c r="T21" s="2">
        <v>0</v>
      </c>
    </row>
    <row r="22" spans="1:20" s="4" customFormat="1">
      <c r="A22" s="8"/>
      <c r="B22" s="8" t="s">
        <v>138</v>
      </c>
      <c r="C22" s="8"/>
      <c r="D22" s="8">
        <f t="shared" ref="D22:P22" si="5">+D21</f>
        <v>0</v>
      </c>
      <c r="E22" s="8">
        <f t="shared" si="5"/>
        <v>0</v>
      </c>
      <c r="F22" s="8">
        <f t="shared" si="5"/>
        <v>0</v>
      </c>
      <c r="G22" s="8">
        <f t="shared" si="5"/>
        <v>0</v>
      </c>
      <c r="H22" s="8">
        <f t="shared" si="5"/>
        <v>0</v>
      </c>
      <c r="I22" s="11">
        <f t="shared" si="5"/>
        <v>0</v>
      </c>
      <c r="J22" s="8">
        <f t="shared" si="5"/>
        <v>0</v>
      </c>
      <c r="K22" s="8">
        <f t="shared" si="5"/>
        <v>0</v>
      </c>
      <c r="L22" s="8">
        <f t="shared" si="5"/>
        <v>0</v>
      </c>
      <c r="M22" s="11">
        <f t="shared" si="5"/>
        <v>0</v>
      </c>
      <c r="N22" s="8">
        <f t="shared" si="5"/>
        <v>0</v>
      </c>
      <c r="O22" s="11">
        <f t="shared" si="5"/>
        <v>0</v>
      </c>
      <c r="P22" s="8">
        <f t="shared" si="5"/>
        <v>0</v>
      </c>
      <c r="Q22" s="11">
        <v>0</v>
      </c>
      <c r="R22" s="8" t="str">
        <f>+R21</f>
        <v>NA</v>
      </c>
      <c r="S22" s="8" t="str">
        <f>+S21</f>
        <v>NA</v>
      </c>
      <c r="T22" s="8">
        <f>+T21</f>
        <v>0</v>
      </c>
    </row>
    <row r="23" spans="1:20">
      <c r="A23" s="3" t="s">
        <v>139</v>
      </c>
      <c r="B23" s="2" t="s">
        <v>140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3" t="s">
        <v>87</v>
      </c>
      <c r="B24" s="2" t="s">
        <v>141</v>
      </c>
      <c r="C24" s="2"/>
      <c r="D24" s="2">
        <v>1869</v>
      </c>
      <c r="E24" s="2">
        <v>1264600</v>
      </c>
      <c r="F24" s="2">
        <v>0</v>
      </c>
      <c r="G24" s="2">
        <v>0</v>
      </c>
      <c r="H24" s="2">
        <v>1264600</v>
      </c>
      <c r="I24" s="10">
        <f>SUM(H24/6000000*100)</f>
        <v>21.076666666666664</v>
      </c>
      <c r="J24" s="2">
        <v>1264600</v>
      </c>
      <c r="K24" s="2">
        <v>0</v>
      </c>
      <c r="L24" s="2">
        <f>+J24+K24</f>
        <v>1264600</v>
      </c>
      <c r="M24" s="10">
        <f>SUM(L24/6000000*100)</f>
        <v>21.076666666666664</v>
      </c>
      <c r="N24" s="2">
        <v>0</v>
      </c>
      <c r="O24" s="10">
        <f>SUM((H24+N24)/6000000*100)</f>
        <v>21.076666666666664</v>
      </c>
      <c r="P24" s="2"/>
      <c r="Q24" s="10">
        <v>0</v>
      </c>
      <c r="R24" s="2" t="s">
        <v>71</v>
      </c>
      <c r="S24" s="2" t="s">
        <v>71</v>
      </c>
      <c r="T24" s="2">
        <v>144100</v>
      </c>
    </row>
    <row r="25" spans="1:20">
      <c r="A25" s="2"/>
      <c r="B25" s="2" t="s">
        <v>142</v>
      </c>
      <c r="C25" s="2"/>
      <c r="D25" s="2">
        <v>4</v>
      </c>
      <c r="E25" s="2">
        <v>921201</v>
      </c>
      <c r="F25" s="2">
        <v>0</v>
      </c>
      <c r="G25" s="2">
        <v>0</v>
      </c>
      <c r="H25" s="2">
        <v>921201</v>
      </c>
      <c r="I25" s="10">
        <f>SUM(H25/6000000*100)</f>
        <v>15.353349999999999</v>
      </c>
      <c r="J25" s="2">
        <v>921201</v>
      </c>
      <c r="K25" s="2">
        <v>0</v>
      </c>
      <c r="L25" s="2">
        <f>+J25+K25</f>
        <v>921201</v>
      </c>
      <c r="M25" s="10">
        <f>SUM(L25/6000000*100)</f>
        <v>15.353349999999999</v>
      </c>
      <c r="N25" s="2">
        <v>0</v>
      </c>
      <c r="O25" s="10">
        <f>SUM((H25+N25)/6000000*100)</f>
        <v>15.353349999999999</v>
      </c>
      <c r="P25" s="2"/>
      <c r="Q25" s="10">
        <v>0</v>
      </c>
      <c r="R25" s="2" t="s">
        <v>71</v>
      </c>
      <c r="S25" s="2" t="s">
        <v>71</v>
      </c>
      <c r="T25" s="2">
        <v>855101</v>
      </c>
    </row>
    <row r="26" spans="1:20">
      <c r="A26" s="2"/>
      <c r="B26" s="2" t="s">
        <v>143</v>
      </c>
      <c r="C26" s="2" t="s">
        <v>144</v>
      </c>
      <c r="D26" s="2">
        <v>1</v>
      </c>
      <c r="E26" s="2">
        <v>817401</v>
      </c>
      <c r="F26" s="2">
        <v>0</v>
      </c>
      <c r="G26" s="2">
        <v>0</v>
      </c>
      <c r="H26" s="2">
        <v>817401</v>
      </c>
      <c r="I26" s="10">
        <f>SUM(H26/6000000*100)</f>
        <v>13.62335</v>
      </c>
      <c r="J26" s="2">
        <v>817401</v>
      </c>
      <c r="K26" s="2">
        <v>0</v>
      </c>
      <c r="L26" s="2">
        <f>+J26+K26</f>
        <v>817401</v>
      </c>
      <c r="M26" s="10">
        <f>SUM(L26/6000000*100)</f>
        <v>13.62335</v>
      </c>
      <c r="N26" s="2">
        <v>0</v>
      </c>
      <c r="O26" s="10">
        <f>SUM((H26+N26)/6000000*100)</f>
        <v>13.62335</v>
      </c>
      <c r="P26" s="2">
        <v>0</v>
      </c>
      <c r="Q26" s="10">
        <f>SUM(P26/H26*100)</f>
        <v>0</v>
      </c>
      <c r="R26" s="2" t="s">
        <v>71</v>
      </c>
      <c r="S26" s="2" t="s">
        <v>71</v>
      </c>
      <c r="T26" s="2">
        <v>817401</v>
      </c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2" t="s">
        <v>101</v>
      </c>
      <c r="B28" s="2" t="s">
        <v>145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SUM(H28/6000000*100)</f>
        <v>0</v>
      </c>
      <c r="J28" s="2">
        <v>0</v>
      </c>
      <c r="K28" s="2">
        <v>0</v>
      </c>
      <c r="L28" s="2">
        <f>+J28+K28</f>
        <v>0</v>
      </c>
      <c r="M28" s="10">
        <f>SUM(L28/6000000*100)</f>
        <v>0</v>
      </c>
      <c r="N28" s="2">
        <v>0</v>
      </c>
      <c r="O28" s="10">
        <f>SUM((H28+N28)/6000000*100)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>
      <c r="A29" s="2" t="s">
        <v>103</v>
      </c>
      <c r="B29" s="2" t="s">
        <v>146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0">
        <f>SUM(H29/6000000*100)</f>
        <v>0</v>
      </c>
      <c r="J29" s="2">
        <v>0</v>
      </c>
      <c r="K29" s="2">
        <v>0</v>
      </c>
      <c r="L29" s="2">
        <f>+J29+K29</f>
        <v>0</v>
      </c>
      <c r="M29" s="10">
        <f>SUM(L29/6000000*100)</f>
        <v>0</v>
      </c>
      <c r="N29" s="2">
        <v>0</v>
      </c>
      <c r="O29" s="10">
        <f>SUM((H29+N29)/6000000*100)</f>
        <v>0</v>
      </c>
      <c r="P29" s="2">
        <v>0</v>
      </c>
      <c r="Q29" s="10">
        <v>0</v>
      </c>
      <c r="R29" s="2" t="s">
        <v>71</v>
      </c>
      <c r="S29" s="2" t="s">
        <v>71</v>
      </c>
      <c r="T29" s="2">
        <v>0</v>
      </c>
    </row>
    <row r="30" spans="1:20">
      <c r="A30" s="2" t="s">
        <v>105</v>
      </c>
      <c r="B30" s="2" t="s">
        <v>147</v>
      </c>
      <c r="C30" s="2"/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0">
        <f>SUM(H30/6000000*100)</f>
        <v>0</v>
      </c>
      <c r="J30" s="2">
        <v>0</v>
      </c>
      <c r="K30" s="2">
        <v>0</v>
      </c>
      <c r="L30" s="2">
        <f>+J30+K30</f>
        <v>0</v>
      </c>
      <c r="M30" s="10">
        <f>SUM(L30/6000000*100)</f>
        <v>0</v>
      </c>
      <c r="N30" s="2">
        <v>0</v>
      </c>
      <c r="O30" s="10">
        <f>SUM((H30+N30)/6000000*100)</f>
        <v>0</v>
      </c>
      <c r="P30" s="2">
        <v>0</v>
      </c>
      <c r="Q30" s="10">
        <v>0</v>
      </c>
      <c r="R30" s="2" t="s">
        <v>71</v>
      </c>
      <c r="S30" s="2" t="s">
        <v>71</v>
      </c>
      <c r="T30" s="2">
        <v>0</v>
      </c>
    </row>
    <row r="31" spans="1:20">
      <c r="A31" s="2" t="s">
        <v>114</v>
      </c>
      <c r="B31" s="2" t="s">
        <v>106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2"/>
      <c r="B32" s="2" t="s">
        <v>148</v>
      </c>
      <c r="C32" s="2"/>
      <c r="D32" s="2">
        <v>51</v>
      </c>
      <c r="E32" s="2">
        <v>463500</v>
      </c>
      <c r="F32" s="2">
        <v>0</v>
      </c>
      <c r="G32" s="2">
        <v>0</v>
      </c>
      <c r="H32" s="2">
        <v>463500</v>
      </c>
      <c r="I32" s="10">
        <f>SUM(H32/6000000*100)</f>
        <v>7.7249999999999996</v>
      </c>
      <c r="J32" s="2">
        <v>463500</v>
      </c>
      <c r="K32" s="2">
        <v>0</v>
      </c>
      <c r="L32" s="2">
        <f>+J32+K32</f>
        <v>463500</v>
      </c>
      <c r="M32" s="10">
        <f>SUM(L32/6000000*100)</f>
        <v>7.7249999999999996</v>
      </c>
      <c r="N32" s="2">
        <v>0</v>
      </c>
      <c r="O32" s="10">
        <f>SUM((H32+N32)/6000000*100)</f>
        <v>7.7249999999999996</v>
      </c>
      <c r="P32" s="2">
        <v>0</v>
      </c>
      <c r="Q32" s="10">
        <v>0</v>
      </c>
      <c r="R32" s="2" t="s">
        <v>71</v>
      </c>
      <c r="S32" s="2" t="s">
        <v>71</v>
      </c>
      <c r="T32" s="2">
        <v>0</v>
      </c>
    </row>
    <row r="33" spans="1:20">
      <c r="A33" s="2"/>
      <c r="B33" s="2" t="s">
        <v>149</v>
      </c>
      <c r="C33" s="2" t="s">
        <v>90</v>
      </c>
      <c r="D33" s="2">
        <v>1</v>
      </c>
      <c r="E33" s="2">
        <v>200000</v>
      </c>
      <c r="F33" s="2">
        <v>0</v>
      </c>
      <c r="G33" s="2">
        <v>0</v>
      </c>
      <c r="H33" s="2">
        <v>200000</v>
      </c>
      <c r="I33" s="10">
        <f>SUM(H33/6000000*100)</f>
        <v>3.3333333333333335</v>
      </c>
      <c r="J33" s="2">
        <v>200000</v>
      </c>
      <c r="K33" s="2">
        <v>0</v>
      </c>
      <c r="L33" s="2">
        <f>+J33+K33</f>
        <v>200000</v>
      </c>
      <c r="M33" s="10">
        <f>SUM(L33/6000000*100)</f>
        <v>3.3333333333333335</v>
      </c>
      <c r="N33" s="2">
        <v>0</v>
      </c>
      <c r="O33" s="10">
        <f>SUM((H33+N33)/6000000*100)</f>
        <v>3.3333333333333335</v>
      </c>
      <c r="P33" s="2">
        <v>0</v>
      </c>
      <c r="Q33" s="10">
        <f>SUM(P33/H33*100)</f>
        <v>0</v>
      </c>
      <c r="R33" s="2" t="s">
        <v>71</v>
      </c>
      <c r="S33" s="2" t="s">
        <v>71</v>
      </c>
      <c r="T33" s="2">
        <v>0</v>
      </c>
    </row>
    <row r="34" spans="1:20">
      <c r="A34" s="2"/>
      <c r="B34" s="2" t="s">
        <v>150</v>
      </c>
      <c r="C34" s="2" t="s">
        <v>90</v>
      </c>
      <c r="D34" s="2">
        <v>1</v>
      </c>
      <c r="E34" s="2">
        <v>100000</v>
      </c>
      <c r="F34" s="2">
        <v>0</v>
      </c>
      <c r="G34" s="2">
        <v>0</v>
      </c>
      <c r="H34" s="2">
        <v>100000</v>
      </c>
      <c r="I34" s="10">
        <f>SUM(H34/6000000*100)</f>
        <v>1.6666666666666667</v>
      </c>
      <c r="J34" s="2">
        <v>100000</v>
      </c>
      <c r="K34" s="2">
        <v>0</v>
      </c>
      <c r="L34" s="2">
        <f>+J34+K34</f>
        <v>100000</v>
      </c>
      <c r="M34" s="10">
        <f>SUM(L34/6000000*100)</f>
        <v>1.6666666666666667</v>
      </c>
      <c r="N34" s="2">
        <v>0</v>
      </c>
      <c r="O34" s="10">
        <f>SUM((H34+N34)/6000000*100)</f>
        <v>1.6666666666666667</v>
      </c>
      <c r="P34" s="2">
        <v>0</v>
      </c>
      <c r="Q34" s="10">
        <f>SUM(P34/H34*100)</f>
        <v>0</v>
      </c>
      <c r="R34" s="2" t="s">
        <v>71</v>
      </c>
      <c r="S34" s="2" t="s">
        <v>71</v>
      </c>
      <c r="T34" s="2">
        <v>0</v>
      </c>
    </row>
    <row r="35" spans="1:20">
      <c r="A35" s="2"/>
      <c r="B35" s="2" t="s">
        <v>151</v>
      </c>
      <c r="C35" s="2"/>
      <c r="D35" s="2">
        <v>1</v>
      </c>
      <c r="E35" s="2">
        <v>1500</v>
      </c>
      <c r="F35" s="2">
        <v>0</v>
      </c>
      <c r="G35" s="2">
        <v>0</v>
      </c>
      <c r="H35" s="2">
        <v>1500</v>
      </c>
      <c r="I35" s="10">
        <f>SUM(H35/6000000*100)</f>
        <v>2.5000000000000001E-2</v>
      </c>
      <c r="J35" s="2">
        <v>1500</v>
      </c>
      <c r="K35" s="2">
        <v>0</v>
      </c>
      <c r="L35" s="2">
        <f>+J35+K35</f>
        <v>1500</v>
      </c>
      <c r="M35" s="10">
        <f>SUM(L35/6000000*100)</f>
        <v>2.5000000000000001E-2</v>
      </c>
      <c r="N35" s="2">
        <v>0</v>
      </c>
      <c r="O35" s="10">
        <f>SUM((H35+N35)/6000000*100)</f>
        <v>2.5000000000000001E-2</v>
      </c>
      <c r="P35" s="2">
        <v>0</v>
      </c>
      <c r="Q35" s="10">
        <v>0</v>
      </c>
      <c r="R35" s="2" t="s">
        <v>71</v>
      </c>
      <c r="S35" s="2" t="s">
        <v>71</v>
      </c>
      <c r="T35" s="2">
        <v>1500</v>
      </c>
    </row>
    <row r="36" spans="1:20">
      <c r="A36" s="2"/>
      <c r="B36" s="2" t="s">
        <v>152</v>
      </c>
      <c r="C36" s="2"/>
      <c r="D36" s="2">
        <v>19</v>
      </c>
      <c r="E36" s="2">
        <v>54700</v>
      </c>
      <c r="F36" s="2">
        <v>0</v>
      </c>
      <c r="G36" s="2">
        <v>0</v>
      </c>
      <c r="H36" s="2">
        <v>54700</v>
      </c>
      <c r="I36" s="10">
        <f>SUM(H36/6000000*100)</f>
        <v>0.91166666666666674</v>
      </c>
      <c r="J36" s="2">
        <v>54700</v>
      </c>
      <c r="K36" s="2">
        <v>0</v>
      </c>
      <c r="L36" s="2">
        <f>+J36+K36</f>
        <v>54700</v>
      </c>
      <c r="M36" s="10">
        <f>SUM(L36/6000000*100)</f>
        <v>0.91166666666666674</v>
      </c>
      <c r="N36" s="2">
        <v>0</v>
      </c>
      <c r="O36" s="10">
        <f>SUM((H36+N36)/6000000*100)</f>
        <v>0.91166666666666674</v>
      </c>
      <c r="P36" s="2">
        <v>0</v>
      </c>
      <c r="Q36" s="10">
        <v>0</v>
      </c>
      <c r="R36" s="2" t="s">
        <v>71</v>
      </c>
      <c r="S36" s="2" t="s">
        <v>71</v>
      </c>
      <c r="T36" s="2">
        <v>31600</v>
      </c>
    </row>
    <row r="37" spans="1:20" s="4" customFormat="1">
      <c r="A37" s="8"/>
      <c r="B37" s="8" t="s">
        <v>153</v>
      </c>
      <c r="C37" s="8"/>
      <c r="D37" s="8">
        <f t="shared" ref="D37:P37" si="6">+D24+D25+D28+D29+D30+D32+D35+D36</f>
        <v>1944</v>
      </c>
      <c r="E37" s="8">
        <f t="shared" si="6"/>
        <v>2705501</v>
      </c>
      <c r="F37" s="8">
        <f t="shared" si="6"/>
        <v>0</v>
      </c>
      <c r="G37" s="8">
        <f t="shared" si="6"/>
        <v>0</v>
      </c>
      <c r="H37" s="8">
        <f t="shared" si="6"/>
        <v>2705501</v>
      </c>
      <c r="I37" s="11">
        <f t="shared" si="6"/>
        <v>45.091683333333329</v>
      </c>
      <c r="J37" s="8">
        <f t="shared" si="6"/>
        <v>2705501</v>
      </c>
      <c r="K37" s="8">
        <f t="shared" si="6"/>
        <v>0</v>
      </c>
      <c r="L37" s="8">
        <f t="shared" si="6"/>
        <v>2705501</v>
      </c>
      <c r="M37" s="11">
        <f t="shared" si="6"/>
        <v>45.091683333333329</v>
      </c>
      <c r="N37" s="8">
        <f t="shared" si="6"/>
        <v>0</v>
      </c>
      <c r="O37" s="11">
        <f t="shared" si="6"/>
        <v>45.091683333333329</v>
      </c>
      <c r="P37" s="8">
        <f t="shared" si="6"/>
        <v>0</v>
      </c>
      <c r="Q37" s="11">
        <v>0</v>
      </c>
      <c r="R37" s="8"/>
      <c r="S37" s="8"/>
      <c r="T37" s="8">
        <f>+T24+T25+T28+T29+T30+T32+T35+T36</f>
        <v>1032301</v>
      </c>
    </row>
    <row r="38" spans="1:20" s="4" customFormat="1">
      <c r="A38" s="8"/>
      <c r="B38" s="8" t="s">
        <v>154</v>
      </c>
      <c r="C38" s="8"/>
      <c r="D38" s="8">
        <f t="shared" ref="D38:P38" si="7">+D20+D22+D37</f>
        <v>1950</v>
      </c>
      <c r="E38" s="8">
        <f t="shared" si="7"/>
        <v>3485601</v>
      </c>
      <c r="F38" s="8">
        <f t="shared" si="7"/>
        <v>0</v>
      </c>
      <c r="G38" s="8">
        <f t="shared" si="7"/>
        <v>0</v>
      </c>
      <c r="H38" s="8">
        <f t="shared" si="7"/>
        <v>3485601</v>
      </c>
      <c r="I38" s="11">
        <f t="shared" si="7"/>
        <v>58.093349999999994</v>
      </c>
      <c r="J38" s="8">
        <f t="shared" si="7"/>
        <v>3485601</v>
      </c>
      <c r="K38" s="8">
        <f t="shared" si="7"/>
        <v>0</v>
      </c>
      <c r="L38" s="8">
        <f t="shared" si="7"/>
        <v>3485601</v>
      </c>
      <c r="M38" s="11">
        <f t="shared" si="7"/>
        <v>58.093349999999994</v>
      </c>
      <c r="N38" s="8">
        <f t="shared" si="7"/>
        <v>0</v>
      </c>
      <c r="O38" s="11">
        <f t="shared" si="7"/>
        <v>58.093349999999994</v>
      </c>
      <c r="P38" s="8">
        <f t="shared" si="7"/>
        <v>0</v>
      </c>
      <c r="Q38" s="11">
        <v>0</v>
      </c>
      <c r="R38" s="8"/>
      <c r="S38" s="8"/>
      <c r="T38" s="8">
        <f>+T20+T22+T37</f>
        <v>1467301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155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156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>
      <c r="A8" s="3" t="s">
        <v>108</v>
      </c>
      <c r="B8" s="2" t="s">
        <v>157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>
      <c r="A10" s="8"/>
      <c r="B10" s="8" t="s">
        <v>158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>
      <c r="A1" s="14" t="s">
        <v>159</v>
      </c>
      <c r="B1" s="14"/>
      <c r="C1" s="14"/>
      <c r="D1" s="14"/>
    </row>
    <row r="2" spans="1:4">
      <c r="A2" s="2" t="s">
        <v>160</v>
      </c>
      <c r="B2" s="2" t="s">
        <v>161</v>
      </c>
      <c r="C2" s="2" t="s">
        <v>162</v>
      </c>
      <c r="D2" s="2" t="s">
        <v>163</v>
      </c>
    </row>
    <row r="3" spans="1:4">
      <c r="A3" s="2"/>
      <c r="B3" s="2"/>
      <c r="C3" s="2"/>
      <c r="D3" s="2"/>
    </row>
    <row r="4" spans="1:4" s="4" customFormat="1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5" customFormat="1" ht="15.75">
      <c r="A1" s="21" t="s">
        <v>164</v>
      </c>
      <c r="B1" s="21"/>
    </row>
    <row r="2" spans="1:2">
      <c r="A2" s="2" t="s">
        <v>34</v>
      </c>
      <c r="B2" s="2" t="s">
        <v>162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rajendhar.manche</dc:creator>
  <cp:lastModifiedBy>flora</cp:lastModifiedBy>
  <dcterms:created xsi:type="dcterms:W3CDTF">2017-01-02T07:43:09Z</dcterms:created>
  <dcterms:modified xsi:type="dcterms:W3CDTF">2017-06-02T07:27:46Z</dcterms:modified>
</cp:coreProperties>
</file>